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減量計算式  (犬)" sheetId="1" r:id="rId1"/>
    <sheet name="減量計算式  (猫)" sheetId="2" r:id="rId2"/>
  </sheets>
  <definedNames/>
  <calcPr fullCalcOnLoad="1"/>
</workbook>
</file>

<file path=xl/sharedStrings.xml><?xml version="1.0" encoding="utf-8"?>
<sst xmlns="http://schemas.openxmlformats.org/spreadsheetml/2006/main" count="129" uniqueCount="61">
  <si>
    <r>
      <t>犬の減量のためのカロリーと給与量　　</t>
    </r>
    <r>
      <rPr>
        <b/>
        <i/>
        <sz val="20"/>
        <color indexed="10"/>
        <rFont val="ＭＳ Ｐゴシック"/>
        <family val="3"/>
      </rPr>
      <t>”スリムで健康チャレンジ”</t>
    </r>
    <r>
      <rPr>
        <b/>
        <sz val="20"/>
        <color indexed="10"/>
        <rFont val="ＭＳ Ｐゴシック"/>
        <family val="3"/>
      </rPr>
      <t>　</t>
    </r>
  </si>
  <si>
    <t>　　　　　　　　　年　　　　月　　　　日　作成</t>
  </si>
  <si>
    <t>１．目標体重を計算します。</t>
  </si>
  <si>
    <t>飼主名：</t>
  </si>
  <si>
    <t>（１）現在の体重(kg)を（Ａ）に入力してください。</t>
  </si>
  <si>
    <t>ペット名：</t>
  </si>
  <si>
    <t>現在の体重(kg)</t>
  </si>
  <si>
    <t>←（Ａ）入力してください</t>
  </si>
  <si>
    <t>（２）ＢＣＳ(Body Condition Score)を別表から算定し、（Ｂ）の欄にＢＣＳ４の場合は４を、</t>
  </si>
  <si>
    <t>＜スケジュール実施上でのご注意＞</t>
  </si>
  <si>
    <t xml:space="preserve">     ＢＣＳ５の場合は５を入力してください。</t>
  </si>
  <si>
    <t>＊食事は１日３回以上に分けて与えてください。</t>
  </si>
  <si>
    <t>＊毎週１回、出来るだけ同じ曜日に体重を測定してください。</t>
  </si>
  <si>
    <t>ＢＣＳ</t>
  </si>
  <si>
    <t>←（Ｂ）入力してください</t>
  </si>
  <si>
    <t>＊減量スケジュールの進行状況や健康状態を定期的にチェックしますので、</t>
  </si>
  <si>
    <t>（注1）"４"または”５”を入力してください。</t>
  </si>
  <si>
    <t>目標体重は</t>
  </si>
  <si>
    <t>kgです。</t>
  </si>
  <si>
    <t xml:space="preserve">  １カ月に１～2度は来院してください。</t>
  </si>
  <si>
    <t>　　　　それ以外の数値を入力した場合の数値は無効となります</t>
  </si>
  <si>
    <t>＊運動は減量のために効果がありますので、獣医師の指示に従った運動を</t>
  </si>
  <si>
    <t>　行ってください。</t>
  </si>
  <si>
    <t>２．次に１日に必要なカロリー量の目安を求めます。</t>
  </si>
  <si>
    <t>＊その他、ご質問がございましたら当院までご連絡ください。</t>
  </si>
  <si>
    <t>（１）目標体重で必要なカロリー量（肥満していない場合）は</t>
  </si>
  <si>
    <t>kcalです。</t>
  </si>
  <si>
    <t>↓（ｃ）価格を入力してください</t>
  </si>
  <si>
    <t>４００g缶</t>
  </si>
  <si>
    <t>１kg袋</t>
  </si>
  <si>
    <t>４．５kg袋</t>
  </si>
  <si>
    <t>９kg袋</t>
  </si>
  <si>
    <t>（２）減量のために必要なカロリー量は</t>
  </si>
  <si>
    <t>３．１日当りの食事量を求めます｡</t>
  </si>
  <si>
    <t>１日当たり食事にかかる費用</t>
  </si>
  <si>
    <t>●</t>
  </si>
  <si>
    <t>&lt;犬用&gt;ｒ/ｄ 缶では１缶当り</t>
  </si>
  <si>
    <t>kcal</t>
  </si>
  <si>
    <t>ですので</t>
  </si>
  <si>
    <t>缶となります。</t>
  </si>
  <si>
    <t>または、</t>
  </si>
  <si>
    <t>gです。</t>
  </si>
  <si>
    <t>&lt;犬用&gt;ｒ/ｄ ドライでは１カップ当り</t>
  </si>
  <si>
    <t>カップとなります。</t>
  </si>
  <si>
    <r>
      <t>（注２）給与量表から食事量を求める時はｒ/ｄの</t>
    </r>
    <r>
      <rPr>
        <b/>
        <i/>
        <sz val="9"/>
        <rFont val="ＭＳ Ｐゴシック"/>
        <family val="3"/>
      </rPr>
      <t>減量用の欄を用い、目標体重での給与量を求めてください</t>
    </r>
    <r>
      <rPr>
        <i/>
        <sz val="9"/>
        <rFont val="ＭＳ Ｐゴシック"/>
        <family val="3"/>
      </rPr>
      <t>｡</t>
    </r>
  </si>
  <si>
    <t>４．目標体重まで減量するために要する日数を求めます｡</t>
  </si>
  <si>
    <t>（１）余剰脂肪が持っているカロリー量</t>
  </si>
  <si>
    <t>（２）１日に減量されるカロリー量</t>
  </si>
  <si>
    <t>（３）目標体重まで減量するために要する日数</t>
  </si>
  <si>
    <t>日</t>
  </si>
  <si>
    <t>　動物病院名：</t>
  </si>
  <si>
    <r>
      <t>猫の減量のためのカロリーと給与量　　</t>
    </r>
    <r>
      <rPr>
        <b/>
        <i/>
        <sz val="20"/>
        <color indexed="10"/>
        <rFont val="ＭＳ Ｐゴシック"/>
        <family val="3"/>
      </rPr>
      <t>”スリムで健康チャレンジ”</t>
    </r>
    <r>
      <rPr>
        <b/>
        <sz val="20"/>
        <color indexed="10"/>
        <rFont val="ＭＳ Ｐゴシック"/>
        <family val="3"/>
      </rPr>
      <t>　</t>
    </r>
  </si>
  <si>
    <t>１５６g缶</t>
  </si>
  <si>
    <t>５００g袋</t>
  </si>
  <si>
    <t>１．８kg袋</t>
  </si>
  <si>
    <t>&lt;猫用&gt;ｒ/ｄ 缶では１缶当り</t>
  </si>
  <si>
    <t>g</t>
  </si>
  <si>
    <t>&lt;猫用&gt;ｒ/ｄ ドライでは１カップ当り</t>
  </si>
  <si>
    <t>猫では</t>
  </si>
  <si>
    <t>動物病院名：</t>
  </si>
  <si>
    <t>　　　　　　　　　年　　　　月　　　　日　作成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</si>
</sst>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"/>
    <numFmt numFmtId="185" formatCode="0.0"/>
    <numFmt numFmtId="186" formatCode="0.00000"/>
    <numFmt numFmtId="187" formatCode="0.0000"/>
    <numFmt numFmtId="188" formatCode="0.0_);[Red]\(0.0\)"/>
    <numFmt numFmtId="189" formatCode="&quot;\&quot;#,##0_);[Red]\(&quot;\&quot;#,##0\)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Ｐゴシック"/>
      <family val="0"/>
    </font>
    <font>
      <sz val="11"/>
      <name val="ＭＳ Ｐゴシック"/>
      <family val="0"/>
    </font>
    <font>
      <sz val="11"/>
      <color indexed="9"/>
      <name val="ＭＳ Ｐゴシック"/>
      <family val="3"/>
    </font>
    <font>
      <sz val="11"/>
      <color indexed="11"/>
      <name val="ＭＳ Ｐゴシック"/>
      <family val="3"/>
    </font>
    <font>
      <sz val="9"/>
      <name val="ＭＳ Ｐゴシック"/>
      <family val="3"/>
    </font>
    <font>
      <i/>
      <sz val="9"/>
      <color indexed="8"/>
      <name val="ＭＳ Ｐゴシック"/>
      <family val="3"/>
    </font>
    <font>
      <b/>
      <i/>
      <sz val="20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i/>
      <sz val="9"/>
      <name val="ＭＳ Ｐゴシック"/>
      <family val="3"/>
    </font>
    <font>
      <i/>
      <sz val="9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  <font>
      <sz val="6"/>
      <name val="明朝"/>
      <family val="3"/>
    </font>
    <font>
      <sz val="9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6" xfId="0" applyFont="1" applyFill="1" applyBorder="1" applyAlignment="1">
      <alignment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8" xfId="0" applyFont="1" applyBorder="1" applyAlignment="1" applyProtection="1">
      <alignment/>
      <protection hidden="1"/>
    </xf>
    <xf numFmtId="0" fontId="5" fillId="0" borderId="9" xfId="0" applyFont="1" applyBorder="1" applyAlignment="1" applyProtection="1">
      <alignment/>
      <protection hidden="1"/>
    </xf>
    <xf numFmtId="0" fontId="17" fillId="0" borderId="10" xfId="0" applyFont="1" applyFill="1" applyBorder="1" applyAlignment="1" applyProtection="1">
      <alignment horizontal="centerContinuous"/>
      <protection hidden="1"/>
    </xf>
    <xf numFmtId="0" fontId="17" fillId="0" borderId="11" xfId="0" applyFont="1" applyFill="1" applyBorder="1" applyAlignment="1" applyProtection="1">
      <alignment horizontal="centerContinuous"/>
      <protection hidden="1"/>
    </xf>
    <xf numFmtId="0" fontId="5" fillId="0" borderId="12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6" fillId="0" borderId="3" xfId="0" applyFont="1" applyFill="1" applyBorder="1" applyAlignment="1" applyProtection="1">
      <alignment/>
      <protection hidden="1"/>
    </xf>
    <xf numFmtId="38" fontId="6" fillId="0" borderId="14" xfId="0" applyNumberFormat="1" applyFont="1" applyFill="1" applyBorder="1" applyAlignment="1" applyProtection="1">
      <alignment/>
      <protection hidden="1"/>
    </xf>
    <xf numFmtId="0" fontId="6" fillId="0" borderId="15" xfId="0" applyFont="1" applyFill="1" applyBorder="1" applyAlignment="1" applyProtection="1">
      <alignment/>
      <protection hidden="1"/>
    </xf>
    <xf numFmtId="38" fontId="6" fillId="0" borderId="16" xfId="0" applyNumberFormat="1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4" xfId="0" applyBorder="1" applyAlignment="1" applyProtection="1" quotePrefix="1">
      <alignment horizontal="left"/>
      <protection hidden="1"/>
    </xf>
    <xf numFmtId="0" fontId="9" fillId="0" borderId="0" xfId="0" applyFont="1" applyFill="1" applyBorder="1" applyAlignment="1" applyProtection="1">
      <alignment/>
      <protection hidden="1"/>
    </xf>
    <xf numFmtId="185" fontId="4" fillId="2" borderId="6" xfId="0" applyNumberFormat="1" applyFont="1" applyFill="1" applyBorder="1" applyAlignment="1" applyProtection="1">
      <alignment/>
      <protection hidden="1"/>
    </xf>
    <xf numFmtId="185" fontId="4" fillId="0" borderId="0" xfId="0" applyNumberFormat="1" applyFont="1" applyFill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1" fontId="4" fillId="2" borderId="6" xfId="0" applyNumberFormat="1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5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/>
      <protection hidden="1"/>
    </xf>
    <xf numFmtId="38" fontId="6" fillId="0" borderId="0" xfId="16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5" fontId="4" fillId="2" borderId="18" xfId="0" applyNumberFormat="1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38" fontId="4" fillId="2" borderId="6" xfId="16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11" fillId="3" borderId="0" xfId="0" applyFont="1" applyFill="1" applyAlignment="1" applyProtection="1">
      <alignment horizontal="centerContinuous"/>
      <protection hidden="1"/>
    </xf>
    <xf numFmtId="0" fontId="6" fillId="4" borderId="6" xfId="0" applyFont="1" applyFill="1" applyBorder="1" applyAlignment="1" applyProtection="1">
      <alignment/>
      <protection hidden="1"/>
    </xf>
    <xf numFmtId="189" fontId="4" fillId="2" borderId="18" xfId="0" applyNumberFormat="1" applyFont="1" applyFill="1" applyBorder="1" applyAlignment="1" applyProtection="1">
      <alignment/>
      <protection hidden="1"/>
    </xf>
    <xf numFmtId="0" fontId="6" fillId="4" borderId="21" xfId="0" applyFont="1" applyFill="1" applyBorder="1" applyAlignment="1" applyProtection="1">
      <alignment/>
      <protection locked="0"/>
    </xf>
    <xf numFmtId="38" fontId="6" fillId="4" borderId="22" xfId="16" applyFont="1" applyFill="1" applyBorder="1" applyAlignment="1" applyProtection="1">
      <alignment horizontal="center"/>
      <protection locked="0"/>
    </xf>
    <xf numFmtId="38" fontId="6" fillId="4" borderId="23" xfId="16" applyFont="1" applyFill="1" applyBorder="1" applyAlignment="1" applyProtection="1">
      <alignment horizontal="center"/>
      <protection locked="0"/>
    </xf>
    <xf numFmtId="38" fontId="6" fillId="4" borderId="24" xfId="16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375"/>
          <c:w val="0.7825"/>
          <c:h val="0.846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'減量計算式  (犬)'!$H$5:$I$5</c:f>
              <c:numCache/>
            </c:numRef>
          </c:cat>
          <c:val>
            <c:numRef>
              <c:f>'減量計算式  (犬)'!$H$6:$I$6</c:f>
              <c:numCache/>
            </c:numRef>
          </c:val>
        </c:ser>
        <c:axId val="37165810"/>
        <c:axId val="66056835"/>
      </c:areaChart>
      <c:catAx>
        <c:axId val="37165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056835"/>
        <c:crosses val="autoZero"/>
        <c:auto val="0"/>
        <c:lblOffset val="100"/>
        <c:noMultiLvlLbl val="0"/>
      </c:catAx>
      <c:valAx>
        <c:axId val="660568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658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575"/>
          <c:w val="0.76625"/>
          <c:h val="0.84975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'減量計算式  (猫)'!$H$5:$I$5</c:f>
              <c:numCache/>
            </c:numRef>
          </c:cat>
          <c:val>
            <c:numRef>
              <c:f>'減量計算式  (猫)'!$H$6:$I$6</c:f>
              <c:numCache/>
            </c:numRef>
          </c:val>
        </c:ser>
        <c:axId val="57640604"/>
        <c:axId val="49003389"/>
      </c:areaChart>
      <c:catAx>
        <c:axId val="57640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日数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003389"/>
        <c:crosses val="autoZero"/>
        <c:auto val="0"/>
        <c:lblOffset val="100"/>
        <c:noMultiLvlLbl val="0"/>
      </c:catAx>
      <c:valAx>
        <c:axId val="49003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体重(kg)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6406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28</xdr:row>
      <xdr:rowOff>104775</xdr:rowOff>
    </xdr:from>
    <xdr:to>
      <xdr:col>15</xdr:col>
      <xdr:colOff>714375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7343775" y="5153025"/>
        <a:ext cx="5514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43</xdr:row>
      <xdr:rowOff>0</xdr:rowOff>
    </xdr:to>
    <xdr:pic>
      <xdr:nvPicPr>
        <xdr:cNvPr id="2" name="ピクチャ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6772275"/>
          <a:ext cx="1276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28</xdr:row>
      <xdr:rowOff>66675</xdr:rowOff>
    </xdr:from>
    <xdr:to>
      <xdr:col>15</xdr:col>
      <xdr:colOff>704850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7439025" y="5114925"/>
        <a:ext cx="54102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1276350</xdr:colOff>
      <xdr:row>43</xdr:row>
      <xdr:rowOff>0</xdr:rowOff>
    </xdr:to>
    <xdr:pic>
      <xdr:nvPicPr>
        <xdr:cNvPr id="2" name="ピクチャ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6772275"/>
          <a:ext cx="1276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GridLines="0" tabSelected="1" zoomScale="75" zoomScaleNormal="75" workbookViewId="0" topLeftCell="A1">
      <selection activeCell="C7" sqref="C7"/>
    </sheetView>
  </sheetViews>
  <sheetFormatPr defaultColWidth="8.796875" defaultRowHeight="14.25"/>
  <cols>
    <col min="1" max="1" width="5.5" style="1" customWidth="1"/>
    <col min="2" max="2" width="13.3984375" style="1" customWidth="1"/>
    <col min="3" max="3" width="10.8984375" style="1" customWidth="1"/>
    <col min="4" max="4" width="8.8984375" style="1" customWidth="1"/>
    <col min="5" max="6" width="4.59765625" style="1" customWidth="1"/>
    <col min="7" max="7" width="11.19921875" style="1" customWidth="1"/>
    <col min="8" max="8" width="8.5" style="1" customWidth="1"/>
    <col min="9" max="10" width="9" style="1" customWidth="1"/>
    <col min="11" max="11" width="7" style="1" customWidth="1"/>
    <col min="12" max="12" width="7.8984375" style="1" customWidth="1"/>
    <col min="13" max="16" width="9" style="1" customWidth="1"/>
    <col min="17" max="17" width="8.69921875" style="1" customWidth="1"/>
    <col min="18" max="16384" width="9" style="1" customWidth="1"/>
  </cols>
  <sheetData>
    <row r="1" spans="1:17" ht="24.75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9"/>
      <c r="N1" s="72" t="s">
        <v>60</v>
      </c>
      <c r="O1" s="73"/>
      <c r="P1" s="73"/>
      <c r="Q1" s="74"/>
    </row>
    <row r="2" spans="1:13" ht="14.2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6" ht="13.5">
      <c r="A3" s="10" t="s">
        <v>2</v>
      </c>
      <c r="B3" s="9"/>
      <c r="C3" s="9"/>
      <c r="D3" s="9"/>
      <c r="E3" s="9"/>
      <c r="F3" s="9"/>
      <c r="G3" s="9"/>
      <c r="H3" s="35"/>
      <c r="I3" s="35"/>
      <c r="J3" s="9"/>
      <c r="K3" s="2" t="s">
        <v>3</v>
      </c>
      <c r="L3" s="63"/>
      <c r="M3" s="63"/>
      <c r="N3" s="63"/>
      <c r="O3" s="63"/>
      <c r="P3" s="64"/>
    </row>
    <row r="4" spans="1:16" ht="14.25" thickBot="1">
      <c r="A4" s="9"/>
      <c r="B4" s="9"/>
      <c r="C4" s="9"/>
      <c r="D4" s="9"/>
      <c r="E4" s="9"/>
      <c r="F4" s="9"/>
      <c r="G4" s="9"/>
      <c r="H4" s="13"/>
      <c r="I4" s="14"/>
      <c r="J4" s="9"/>
      <c r="K4" s="71"/>
      <c r="L4" s="67"/>
      <c r="M4" s="67"/>
      <c r="N4" s="67"/>
      <c r="O4" s="67"/>
      <c r="P4" s="68"/>
    </row>
    <row r="5" spans="1:10" ht="14.25" thickBot="1">
      <c r="A5" s="9" t="s">
        <v>4</v>
      </c>
      <c r="B5" s="9"/>
      <c r="C5" s="9"/>
      <c r="D5" s="9"/>
      <c r="E5" s="9"/>
      <c r="F5" s="9"/>
      <c r="G5" s="9"/>
      <c r="H5" s="17">
        <v>0</v>
      </c>
      <c r="I5" s="18">
        <f>H36</f>
        <v>47.223506719035726</v>
      </c>
      <c r="J5" s="9"/>
    </row>
    <row r="6" spans="1:16" ht="14.25" thickBot="1">
      <c r="A6" s="9"/>
      <c r="B6" s="9"/>
      <c r="C6" s="9"/>
      <c r="D6" s="9"/>
      <c r="E6" s="9"/>
      <c r="F6" s="9"/>
      <c r="G6" s="9"/>
      <c r="H6" s="19">
        <f>C7</f>
        <v>10</v>
      </c>
      <c r="I6" s="20">
        <f>H13</f>
        <v>8.695652173913045</v>
      </c>
      <c r="J6" s="9"/>
      <c r="K6" s="2" t="s">
        <v>5</v>
      </c>
      <c r="L6" s="63"/>
      <c r="M6" s="63"/>
      <c r="N6" s="63"/>
      <c r="O6" s="63"/>
      <c r="P6" s="64"/>
    </row>
    <row r="7" spans="1:16" ht="14.25" thickBot="1">
      <c r="A7" s="9"/>
      <c r="B7" s="8" t="s">
        <v>6</v>
      </c>
      <c r="C7" s="59">
        <v>10</v>
      </c>
      <c r="D7" s="10" t="s">
        <v>7</v>
      </c>
      <c r="K7" s="71"/>
      <c r="L7" s="67"/>
      <c r="M7" s="67"/>
      <c r="N7" s="67"/>
      <c r="O7" s="67"/>
      <c r="P7" s="68"/>
    </row>
    <row r="8" spans="1:18" ht="14.25" thickBot="1">
      <c r="A8" s="9"/>
      <c r="B8" s="21"/>
      <c r="C8" s="22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3.5">
      <c r="A9" s="9" t="s">
        <v>8</v>
      </c>
      <c r="B9" s="21"/>
      <c r="C9" s="22"/>
      <c r="D9" s="9"/>
      <c r="E9" s="9"/>
      <c r="F9" s="9"/>
      <c r="G9" s="9"/>
      <c r="H9" s="9"/>
      <c r="I9" s="9"/>
      <c r="J9" s="23" t="s">
        <v>9</v>
      </c>
      <c r="K9" s="11"/>
      <c r="L9" s="11"/>
      <c r="M9" s="11"/>
      <c r="N9" s="11"/>
      <c r="O9" s="11"/>
      <c r="P9" s="11"/>
      <c r="Q9" s="12"/>
      <c r="R9" s="9"/>
    </row>
    <row r="10" spans="1:18" ht="13.5">
      <c r="A10" s="9" t="s">
        <v>10</v>
      </c>
      <c r="B10" s="9"/>
      <c r="C10" s="9"/>
      <c r="D10" s="9"/>
      <c r="E10" s="9"/>
      <c r="F10" s="9"/>
      <c r="G10" s="9"/>
      <c r="H10" s="9"/>
      <c r="I10" s="9"/>
      <c r="J10" s="24" t="s">
        <v>11</v>
      </c>
      <c r="K10" s="21"/>
      <c r="L10" s="21"/>
      <c r="M10" s="21"/>
      <c r="N10" s="21"/>
      <c r="O10" s="21"/>
      <c r="P10" s="21"/>
      <c r="Q10" s="25"/>
      <c r="R10" s="9"/>
    </row>
    <row r="11" spans="1:18" ht="14.25" thickBot="1">
      <c r="A11" s="9"/>
      <c r="B11" s="9"/>
      <c r="C11" s="9"/>
      <c r="D11" s="9"/>
      <c r="E11" s="9"/>
      <c r="F11" s="9"/>
      <c r="G11" s="9"/>
      <c r="H11" s="9"/>
      <c r="I11" s="9"/>
      <c r="J11" s="24" t="s">
        <v>12</v>
      </c>
      <c r="K11" s="21"/>
      <c r="L11" s="21"/>
      <c r="M11" s="21"/>
      <c r="N11" s="21"/>
      <c r="O11" s="21"/>
      <c r="P11" s="21"/>
      <c r="Q11" s="25"/>
      <c r="R11" s="9"/>
    </row>
    <row r="12" spans="1:18" ht="14.25" thickBot="1">
      <c r="A12" s="9"/>
      <c r="B12" s="8" t="s">
        <v>13</v>
      </c>
      <c r="C12" s="59">
        <v>4</v>
      </c>
      <c r="D12" s="10" t="s">
        <v>14</v>
      </c>
      <c r="H12" s="7">
        <f>+IF(C12=4,1.15,1.3)</f>
        <v>1.15</v>
      </c>
      <c r="I12" s="9"/>
      <c r="J12" s="27" t="s">
        <v>15</v>
      </c>
      <c r="K12" s="21"/>
      <c r="L12" s="21"/>
      <c r="M12" s="21"/>
      <c r="N12" s="21"/>
      <c r="O12" s="21"/>
      <c r="P12" s="21"/>
      <c r="Q12" s="25"/>
      <c r="R12" s="9"/>
    </row>
    <row r="13" spans="1:18" ht="13.5">
      <c r="A13" s="9"/>
      <c r="B13" s="28" t="s">
        <v>16</v>
      </c>
      <c r="C13" s="28"/>
      <c r="D13" s="9"/>
      <c r="E13" s="9"/>
      <c r="F13" s="9"/>
      <c r="G13" s="9" t="s">
        <v>17</v>
      </c>
      <c r="H13" s="29">
        <f>C7/H12</f>
        <v>8.695652173913045</v>
      </c>
      <c r="I13" s="9" t="s">
        <v>18</v>
      </c>
      <c r="J13" s="27" t="s">
        <v>19</v>
      </c>
      <c r="K13" s="21"/>
      <c r="L13" s="21"/>
      <c r="M13" s="21"/>
      <c r="N13" s="21"/>
      <c r="O13" s="21"/>
      <c r="P13" s="21"/>
      <c r="Q13" s="25"/>
      <c r="R13" s="9"/>
    </row>
    <row r="14" spans="1:18" ht="13.5">
      <c r="A14" s="9"/>
      <c r="B14" s="28" t="s">
        <v>20</v>
      </c>
      <c r="C14" s="28"/>
      <c r="D14" s="9"/>
      <c r="E14" s="9"/>
      <c r="F14" s="9"/>
      <c r="G14" s="9"/>
      <c r="H14" s="30"/>
      <c r="I14" s="9"/>
      <c r="J14" s="27" t="s">
        <v>21</v>
      </c>
      <c r="K14" s="21"/>
      <c r="L14" s="21"/>
      <c r="M14" s="21"/>
      <c r="N14" s="21"/>
      <c r="O14" s="21"/>
      <c r="P14" s="21"/>
      <c r="Q14" s="25"/>
      <c r="R14" s="9"/>
    </row>
    <row r="15" spans="1:18" ht="13.5">
      <c r="A15" s="9"/>
      <c r="B15" s="9"/>
      <c r="C15" s="9"/>
      <c r="D15" s="9"/>
      <c r="E15" s="9"/>
      <c r="F15" s="9"/>
      <c r="G15" s="9"/>
      <c r="H15" s="9"/>
      <c r="I15" s="9"/>
      <c r="J15" s="24" t="s">
        <v>22</v>
      </c>
      <c r="K15" s="21"/>
      <c r="L15" s="21"/>
      <c r="M15" s="21"/>
      <c r="N15" s="21"/>
      <c r="O15" s="21"/>
      <c r="P15" s="21"/>
      <c r="Q15" s="25"/>
      <c r="R15" s="9"/>
    </row>
    <row r="16" spans="1:18" ht="14.25" thickBot="1">
      <c r="A16" s="10" t="s">
        <v>23</v>
      </c>
      <c r="B16" s="9"/>
      <c r="C16" s="9"/>
      <c r="D16" s="9"/>
      <c r="E16" s="9"/>
      <c r="F16" s="9"/>
      <c r="G16" s="9"/>
      <c r="H16" s="9"/>
      <c r="I16" s="9"/>
      <c r="J16" s="31" t="s">
        <v>24</v>
      </c>
      <c r="K16" s="15"/>
      <c r="L16" s="15"/>
      <c r="M16" s="15"/>
      <c r="N16" s="15"/>
      <c r="O16" s="15"/>
      <c r="P16" s="15"/>
      <c r="Q16" s="16"/>
      <c r="R16" s="9"/>
    </row>
    <row r="17" spans="1:18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3.5">
      <c r="A18" s="9"/>
      <c r="B18" s="9" t="s">
        <v>25</v>
      </c>
      <c r="C18" s="9"/>
      <c r="D18" s="9"/>
      <c r="E18" s="9"/>
      <c r="F18" s="9"/>
      <c r="G18" s="9"/>
      <c r="H18" s="32">
        <f>1.6*(70*SQRT(SQRT(H13*H13*H13)))</f>
        <v>567.1456983277379</v>
      </c>
      <c r="I18" s="9" t="s">
        <v>26</v>
      </c>
      <c r="J18" s="9"/>
      <c r="K18" s="9"/>
      <c r="L18" s="9"/>
      <c r="M18" s="10" t="s">
        <v>27</v>
      </c>
      <c r="N18" s="9"/>
      <c r="O18" s="9"/>
      <c r="P18" s="9"/>
      <c r="Q18" s="9"/>
      <c r="R18" s="9"/>
    </row>
    <row r="19" spans="1:16" ht="14.25" thickBot="1">
      <c r="A19" s="9"/>
      <c r="B19" s="9"/>
      <c r="C19" s="9"/>
      <c r="D19" s="9"/>
      <c r="E19" s="9"/>
      <c r="F19" s="9"/>
      <c r="G19" s="33"/>
      <c r="H19" s="9"/>
      <c r="I19" s="9"/>
      <c r="M19" s="6" t="s">
        <v>28</v>
      </c>
      <c r="N19" s="6" t="s">
        <v>29</v>
      </c>
      <c r="O19" s="6" t="s">
        <v>30</v>
      </c>
      <c r="P19" s="6" t="s">
        <v>31</v>
      </c>
    </row>
    <row r="20" spans="1:16" ht="14.25" thickBot="1">
      <c r="A20" s="9"/>
      <c r="B20" s="9" t="s">
        <v>32</v>
      </c>
      <c r="C20" s="9"/>
      <c r="D20" s="9"/>
      <c r="E20" s="9"/>
      <c r="F20" s="9"/>
      <c r="G20" s="35"/>
      <c r="H20" s="32">
        <f>1*(70*SQRT(SQRT(H13*H13*H13)))</f>
        <v>354.46606145483617</v>
      </c>
      <c r="I20" s="9" t="s">
        <v>26</v>
      </c>
      <c r="M20" s="60">
        <v>350</v>
      </c>
      <c r="N20" s="61">
        <v>1810</v>
      </c>
      <c r="O20" s="61">
        <v>5850</v>
      </c>
      <c r="P20" s="62">
        <v>9360</v>
      </c>
    </row>
    <row r="21" spans="1:18" ht="13.5">
      <c r="A21" s="9"/>
      <c r="B21" s="9"/>
      <c r="C21" s="9"/>
      <c r="D21" s="9"/>
      <c r="E21" s="9"/>
      <c r="F21" s="9"/>
      <c r="G21" s="35"/>
      <c r="H21" s="36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3.5">
      <c r="A22" s="10" t="s">
        <v>33</v>
      </c>
      <c r="B22" s="9"/>
      <c r="C22" s="9"/>
      <c r="D22" s="9"/>
      <c r="E22" s="9"/>
      <c r="F22" s="9"/>
      <c r="G22" s="33"/>
      <c r="H22" s="9"/>
      <c r="I22" s="9"/>
      <c r="J22" s="9"/>
      <c r="K22" s="9"/>
      <c r="L22" s="9"/>
      <c r="M22" s="9"/>
      <c r="N22" s="10" t="s">
        <v>34</v>
      </c>
      <c r="O22" s="9"/>
      <c r="P22" s="9"/>
      <c r="Q22" s="9"/>
      <c r="R22" s="9"/>
    </row>
    <row r="23" spans="1:18" ht="13.5">
      <c r="A23" s="10"/>
      <c r="B23" s="9"/>
      <c r="C23" s="9"/>
      <c r="D23" s="9"/>
      <c r="E23" s="9"/>
      <c r="F23" s="9"/>
      <c r="G23" s="33"/>
      <c r="H23" s="9"/>
      <c r="I23" s="9"/>
      <c r="J23" s="9"/>
      <c r="K23" s="9"/>
      <c r="L23" s="9"/>
      <c r="M23" s="9"/>
      <c r="N23" s="34" t="s">
        <v>28</v>
      </c>
      <c r="O23" s="9"/>
      <c r="P23" s="9"/>
      <c r="Q23" s="9"/>
      <c r="R23" s="9"/>
    </row>
    <row r="24" spans="1:18" ht="13.5">
      <c r="A24" s="38" t="s">
        <v>35</v>
      </c>
      <c r="B24" s="9" t="s">
        <v>36</v>
      </c>
      <c r="C24" s="9"/>
      <c r="D24" s="9"/>
      <c r="E24" s="57">
        <v>289</v>
      </c>
      <c r="F24" s="9" t="s">
        <v>37</v>
      </c>
      <c r="G24" s="9" t="s">
        <v>38</v>
      </c>
      <c r="H24" s="29">
        <f>H20/E24</f>
        <v>1.2265261642035854</v>
      </c>
      <c r="I24" s="9" t="s">
        <v>39</v>
      </c>
      <c r="J24" s="9"/>
      <c r="K24" s="9" t="s">
        <v>40</v>
      </c>
      <c r="L24" s="32">
        <f>H24*400</f>
        <v>490.61046568143416</v>
      </c>
      <c r="M24" s="9" t="s">
        <v>41</v>
      </c>
      <c r="N24" s="58">
        <f>H24*M20</f>
        <v>429.2841574712549</v>
      </c>
      <c r="O24" s="9"/>
      <c r="P24" s="9"/>
      <c r="Q24" s="9"/>
      <c r="R24" s="9"/>
    </row>
    <row r="25" spans="1:18" ht="13.5">
      <c r="A25" s="38"/>
      <c r="B25" s="9"/>
      <c r="C25" s="9"/>
      <c r="D25" s="9"/>
      <c r="E25" s="9"/>
      <c r="F25" s="9"/>
      <c r="G25" s="35"/>
      <c r="H25" s="30"/>
      <c r="I25" s="35"/>
      <c r="J25" s="35"/>
      <c r="K25" s="35"/>
      <c r="L25" s="36"/>
      <c r="M25" s="9"/>
      <c r="N25" s="34" t="s">
        <v>29</v>
      </c>
      <c r="O25" s="34" t="s">
        <v>30</v>
      </c>
      <c r="P25" s="34" t="s">
        <v>31</v>
      </c>
      <c r="Q25" s="9"/>
      <c r="R25" s="9"/>
    </row>
    <row r="26" spans="1:18" ht="13.5">
      <c r="A26" s="38" t="s">
        <v>35</v>
      </c>
      <c r="B26" s="9" t="s">
        <v>42</v>
      </c>
      <c r="C26" s="9"/>
      <c r="D26" s="9"/>
      <c r="E26" s="57">
        <v>188</v>
      </c>
      <c r="F26" s="9" t="s">
        <v>37</v>
      </c>
      <c r="G26" s="9" t="s">
        <v>38</v>
      </c>
      <c r="H26" s="29">
        <f>H20/E26</f>
        <v>1.885457773695937</v>
      </c>
      <c r="I26" s="9" t="s">
        <v>43</v>
      </c>
      <c r="J26" s="9"/>
      <c r="K26" s="9" t="s">
        <v>40</v>
      </c>
      <c r="L26" s="32">
        <f>H26*64</f>
        <v>120.66929751653997</v>
      </c>
      <c r="M26" s="9" t="s">
        <v>41</v>
      </c>
      <c r="N26" s="58">
        <f>L26*N20/1000</f>
        <v>218.41142850493736</v>
      </c>
      <c r="O26" s="58">
        <f>L26*O20/4500</f>
        <v>156.87008677150195</v>
      </c>
      <c r="P26" s="58">
        <f>L26*P20/9000</f>
        <v>125.49606941720158</v>
      </c>
      <c r="Q26" s="9"/>
      <c r="R26" s="9"/>
    </row>
    <row r="27" spans="1:18" ht="13.5">
      <c r="A27" s="38"/>
      <c r="B27" s="9"/>
      <c r="C27" s="9"/>
      <c r="D27" s="9"/>
      <c r="E27" s="9"/>
      <c r="F27" s="9"/>
      <c r="G27" s="9"/>
      <c r="H27" s="30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3.5">
      <c r="A28" s="40"/>
      <c r="B28" s="41" t="s">
        <v>44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3.5">
      <c r="A30" s="10" t="s">
        <v>45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3.5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3.5">
      <c r="A32" s="9"/>
      <c r="B32" s="9" t="s">
        <v>46</v>
      </c>
      <c r="C32" s="9"/>
      <c r="D32" s="9"/>
      <c r="E32" s="9"/>
      <c r="F32" s="9"/>
      <c r="G32" s="9"/>
      <c r="H32" s="42">
        <f>(C7-H13)*7700</f>
        <v>10043.478260869555</v>
      </c>
      <c r="I32" s="9" t="s">
        <v>37</v>
      </c>
      <c r="J32" s="9"/>
      <c r="K32" s="9"/>
      <c r="L32" s="9"/>
      <c r="M32" s="9"/>
      <c r="N32" s="9"/>
      <c r="O32" s="9"/>
      <c r="P32" s="9"/>
      <c r="Q32" s="9"/>
      <c r="R32" s="9"/>
    </row>
    <row r="33" spans="1:18" ht="13.5">
      <c r="A33" s="9"/>
      <c r="B33" s="9"/>
      <c r="C33" s="9"/>
      <c r="D33" s="9"/>
      <c r="E33" s="9"/>
      <c r="F33" s="9"/>
      <c r="G33" s="9"/>
      <c r="H33" s="10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3.5">
      <c r="A34" s="9"/>
      <c r="B34" s="9" t="s">
        <v>47</v>
      </c>
      <c r="C34" s="9"/>
      <c r="D34" s="9"/>
      <c r="E34" s="9"/>
      <c r="F34" s="9"/>
      <c r="G34" s="38"/>
      <c r="H34" s="42">
        <f>(H18-H20)</f>
        <v>212.67963687290177</v>
      </c>
      <c r="I34" s="9" t="s">
        <v>37</v>
      </c>
      <c r="J34" s="9"/>
      <c r="K34" s="9"/>
      <c r="L34" s="9"/>
      <c r="M34" s="9"/>
      <c r="N34" s="9"/>
      <c r="O34" s="9"/>
      <c r="P34" s="9"/>
      <c r="Q34" s="9"/>
      <c r="R34" s="9"/>
    </row>
    <row r="35" spans="1:18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3.5">
      <c r="A36" s="9"/>
      <c r="B36" s="9" t="s">
        <v>48</v>
      </c>
      <c r="C36" s="9"/>
      <c r="D36" s="9"/>
      <c r="E36" s="9"/>
      <c r="F36" s="9"/>
      <c r="G36" s="38"/>
      <c r="H36" s="42">
        <f>(H32/H34)</f>
        <v>47.223506719035726</v>
      </c>
      <c r="I36" s="9" t="s">
        <v>49</v>
      </c>
      <c r="J36" s="9"/>
      <c r="K36" s="9"/>
      <c r="L36" s="9"/>
      <c r="M36" s="9"/>
      <c r="N36" s="9"/>
      <c r="O36" s="9"/>
      <c r="P36" s="9"/>
      <c r="Q36" s="9"/>
      <c r="R36" s="9"/>
    </row>
    <row r="37" spans="1:18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4.25" thickBot="1">
      <c r="A38" s="9"/>
      <c r="B38" s="9"/>
      <c r="C38" s="15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2:18" ht="13.5">
      <c r="B39" s="2"/>
      <c r="C39" s="4" t="s">
        <v>50</v>
      </c>
      <c r="D39" s="63"/>
      <c r="E39" s="63"/>
      <c r="F39" s="63"/>
      <c r="G39" s="63"/>
      <c r="H39" s="64"/>
      <c r="J39" s="9"/>
      <c r="K39" s="9"/>
      <c r="L39" s="9"/>
      <c r="M39" s="9"/>
      <c r="N39" s="9"/>
      <c r="O39" s="9"/>
      <c r="P39" s="9"/>
      <c r="Q39" s="9"/>
      <c r="R39" s="9"/>
    </row>
    <row r="40" spans="2:18" ht="13.5">
      <c r="B40" s="5"/>
      <c r="C40" s="69"/>
      <c r="D40" s="65"/>
      <c r="E40" s="65"/>
      <c r="F40" s="65"/>
      <c r="G40" s="65"/>
      <c r="H40" s="66"/>
      <c r="J40" s="9"/>
      <c r="K40" s="9"/>
      <c r="L40" s="9"/>
      <c r="M40" s="9"/>
      <c r="N40" s="9"/>
      <c r="O40" s="9"/>
      <c r="P40" s="9"/>
      <c r="Q40" s="9"/>
      <c r="R40" s="9"/>
    </row>
    <row r="41" spans="2:18" ht="13.5">
      <c r="B41" s="5"/>
      <c r="C41" s="69"/>
      <c r="D41" s="65"/>
      <c r="E41" s="65"/>
      <c r="F41" s="65"/>
      <c r="G41" s="65"/>
      <c r="H41" s="66"/>
      <c r="J41" s="9"/>
      <c r="K41" s="9"/>
      <c r="L41" s="9"/>
      <c r="M41" s="9"/>
      <c r="N41" s="9"/>
      <c r="O41" s="9"/>
      <c r="P41" s="9"/>
      <c r="Q41" s="9"/>
      <c r="R41" s="9"/>
    </row>
    <row r="42" spans="2:18" ht="13.5">
      <c r="B42" s="5"/>
      <c r="C42" s="69"/>
      <c r="D42" s="65"/>
      <c r="E42" s="65"/>
      <c r="F42" s="65"/>
      <c r="G42" s="65"/>
      <c r="H42" s="66"/>
      <c r="J42" s="9"/>
      <c r="K42" s="9"/>
      <c r="L42" s="9"/>
      <c r="M42" s="9"/>
      <c r="N42" s="9"/>
      <c r="O42" s="9"/>
      <c r="P42" s="9"/>
      <c r="Q42" s="9"/>
      <c r="R42" s="9"/>
    </row>
    <row r="43" spans="2:8" ht="14.25" thickBot="1">
      <c r="B43" s="3"/>
      <c r="C43" s="70"/>
      <c r="D43" s="67"/>
      <c r="E43" s="67"/>
      <c r="F43" s="67"/>
      <c r="G43" s="67"/>
      <c r="H43" s="68"/>
    </row>
    <row r="44" ht="13.5"/>
    <row r="45" ht="13.5">
      <c r="P45" s="9">
        <v>2002.03</v>
      </c>
    </row>
  </sheetData>
  <sheetProtection password="C4AA" sheet="1" objects="1" scenarios="1"/>
  <printOptions/>
  <pageMargins left="0.22" right="0.2" top="0.28" bottom="0.23" header="0.23" footer="0.1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="75" zoomScaleNormal="75" workbookViewId="0" topLeftCell="A1">
      <selection activeCell="C7" sqref="C7"/>
    </sheetView>
  </sheetViews>
  <sheetFormatPr defaultColWidth="8.796875" defaultRowHeight="14.25"/>
  <cols>
    <col min="1" max="1" width="5.5" style="1" customWidth="1"/>
    <col min="2" max="2" width="14.5" style="1" customWidth="1"/>
    <col min="3" max="3" width="9" style="1" customWidth="1"/>
    <col min="4" max="4" width="8.8984375" style="1" customWidth="1"/>
    <col min="5" max="6" width="4.59765625" style="1" customWidth="1"/>
    <col min="7" max="7" width="12" style="1" customWidth="1"/>
    <col min="8" max="8" width="8.5" style="1" customWidth="1"/>
    <col min="9" max="10" width="9" style="1" customWidth="1"/>
    <col min="11" max="11" width="7" style="1" customWidth="1"/>
    <col min="12" max="12" width="7.8984375" style="1" customWidth="1"/>
    <col min="13" max="16" width="9" style="1" customWidth="1"/>
    <col min="17" max="17" width="9.59765625" style="1" customWidth="1"/>
    <col min="18" max="16384" width="9" style="1" customWidth="1"/>
  </cols>
  <sheetData>
    <row r="1" spans="1:17" ht="24.75" thickBo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43"/>
      <c r="L1" s="43"/>
      <c r="M1" s="44"/>
      <c r="N1" s="72" t="s">
        <v>1</v>
      </c>
      <c r="O1" s="73"/>
      <c r="P1" s="73"/>
      <c r="Q1" s="74"/>
    </row>
    <row r="2" spans="1:17" ht="14.25" thickBot="1">
      <c r="A2" s="9"/>
      <c r="B2" s="9"/>
      <c r="C2" s="9"/>
      <c r="D2" s="9"/>
      <c r="E2" s="9"/>
      <c r="F2" s="9"/>
      <c r="G2" s="9"/>
      <c r="H2" s="9"/>
      <c r="I2" s="9"/>
      <c r="J2" s="9"/>
      <c r="K2" s="44"/>
      <c r="L2" s="44"/>
      <c r="M2" s="44"/>
      <c r="N2" s="44"/>
      <c r="O2" s="44"/>
      <c r="P2" s="44"/>
      <c r="Q2" s="44"/>
    </row>
    <row r="3" spans="1:17" ht="13.5">
      <c r="A3" s="10" t="s">
        <v>2</v>
      </c>
      <c r="B3" s="9"/>
      <c r="C3" s="9"/>
      <c r="D3" s="9"/>
      <c r="E3" s="9"/>
      <c r="F3" s="9"/>
      <c r="G3" s="9"/>
      <c r="H3" s="9"/>
      <c r="I3" s="9"/>
      <c r="J3" s="9"/>
      <c r="K3" s="45" t="s">
        <v>3</v>
      </c>
      <c r="L3" s="63"/>
      <c r="M3" s="63"/>
      <c r="N3" s="63"/>
      <c r="O3" s="63"/>
      <c r="P3" s="64"/>
      <c r="Q3" s="44"/>
    </row>
    <row r="4" spans="1:17" ht="14.25" thickBot="1">
      <c r="A4" s="9"/>
      <c r="B4" s="9"/>
      <c r="C4" s="9"/>
      <c r="D4" s="9"/>
      <c r="E4" s="9"/>
      <c r="F4" s="9"/>
      <c r="G4" s="9"/>
      <c r="H4" s="13"/>
      <c r="I4" s="14"/>
      <c r="J4" s="9"/>
      <c r="K4" s="71"/>
      <c r="L4" s="67"/>
      <c r="M4" s="67"/>
      <c r="N4" s="67"/>
      <c r="O4" s="67"/>
      <c r="P4" s="68"/>
      <c r="Q4" s="44"/>
    </row>
    <row r="5" spans="1:17" ht="14.25" thickBot="1">
      <c r="A5" s="9" t="s">
        <v>4</v>
      </c>
      <c r="B5" s="9"/>
      <c r="C5" s="9"/>
      <c r="D5" s="9"/>
      <c r="E5" s="9"/>
      <c r="F5" s="9"/>
      <c r="G5" s="9"/>
      <c r="H5" s="17">
        <v>0</v>
      </c>
      <c r="I5" s="18">
        <f>H36</f>
        <v>120.92216746441771</v>
      </c>
      <c r="J5" s="9"/>
      <c r="K5" s="44"/>
      <c r="L5" s="44"/>
      <c r="M5" s="44"/>
      <c r="N5" s="44"/>
      <c r="O5" s="44"/>
      <c r="P5" s="44"/>
      <c r="Q5" s="44"/>
    </row>
    <row r="6" spans="1:17" ht="14.25" thickBot="1">
      <c r="A6" s="9"/>
      <c r="B6" s="9"/>
      <c r="C6" s="9"/>
      <c r="D6" s="9"/>
      <c r="E6" s="9"/>
      <c r="F6" s="9"/>
      <c r="G6" s="9"/>
      <c r="H6" s="19">
        <f>C7</f>
        <v>6</v>
      </c>
      <c r="I6" s="20">
        <f>H13</f>
        <v>4.615384615384615</v>
      </c>
      <c r="J6" s="9"/>
      <c r="K6" s="45" t="s">
        <v>5</v>
      </c>
      <c r="L6" s="46"/>
      <c r="M6" s="46"/>
      <c r="N6" s="46"/>
      <c r="O6" s="46"/>
      <c r="P6" s="47"/>
      <c r="Q6" s="44"/>
    </row>
    <row r="7" spans="1:17" ht="14.25" thickBot="1">
      <c r="A7" s="9"/>
      <c r="B7" s="8" t="s">
        <v>6</v>
      </c>
      <c r="C7" s="59">
        <v>6</v>
      </c>
      <c r="D7" s="10" t="s">
        <v>7</v>
      </c>
      <c r="E7" s="9"/>
      <c r="F7" s="9"/>
      <c r="G7" s="9"/>
      <c r="H7" s="9"/>
      <c r="I7" s="9"/>
      <c r="J7" s="9"/>
      <c r="K7" s="71"/>
      <c r="L7" s="48"/>
      <c r="M7" s="48"/>
      <c r="N7" s="48"/>
      <c r="O7" s="48"/>
      <c r="P7" s="49"/>
      <c r="Q7" s="44"/>
    </row>
    <row r="8" spans="1:17" ht="14.25" thickBot="1">
      <c r="A8" s="9"/>
      <c r="B8" s="21"/>
      <c r="C8" s="5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>
      <c r="A9" s="9" t="s">
        <v>8</v>
      </c>
      <c r="B9" s="21"/>
      <c r="C9" s="50"/>
      <c r="D9" s="9"/>
      <c r="E9" s="9"/>
      <c r="F9" s="9"/>
      <c r="G9" s="9"/>
      <c r="H9" s="9"/>
      <c r="I9" s="9"/>
      <c r="J9" s="23" t="s">
        <v>9</v>
      </c>
      <c r="K9" s="11"/>
      <c r="L9" s="11"/>
      <c r="M9" s="11"/>
      <c r="N9" s="11"/>
      <c r="O9" s="11"/>
      <c r="P9" s="11"/>
      <c r="Q9" s="12"/>
    </row>
    <row r="10" spans="1:17" ht="13.5">
      <c r="A10" s="9" t="s">
        <v>10</v>
      </c>
      <c r="B10" s="9"/>
      <c r="C10" s="44"/>
      <c r="D10" s="9"/>
      <c r="E10" s="9"/>
      <c r="F10" s="9"/>
      <c r="G10" s="9"/>
      <c r="H10" s="9"/>
      <c r="I10" s="9"/>
      <c r="J10" s="24" t="s">
        <v>11</v>
      </c>
      <c r="K10" s="21"/>
      <c r="L10" s="21"/>
      <c r="M10" s="21"/>
      <c r="N10" s="21"/>
      <c r="O10" s="21"/>
      <c r="P10" s="21"/>
      <c r="Q10" s="25"/>
    </row>
    <row r="11" spans="1:17" ht="14.25" thickBot="1">
      <c r="A11" s="9"/>
      <c r="B11" s="9"/>
      <c r="C11" s="44"/>
      <c r="D11" s="9"/>
      <c r="E11" s="9"/>
      <c r="F11" s="9"/>
      <c r="G11" s="9"/>
      <c r="H11" s="9"/>
      <c r="I11" s="9"/>
      <c r="J11" s="24" t="s">
        <v>12</v>
      </c>
      <c r="K11" s="21"/>
      <c r="L11" s="21"/>
      <c r="M11" s="21"/>
      <c r="N11" s="21"/>
      <c r="O11" s="21"/>
      <c r="P11" s="21"/>
      <c r="Q11" s="25"/>
    </row>
    <row r="12" spans="1:17" ht="14.25" thickBot="1">
      <c r="A12" s="9"/>
      <c r="B12" s="8" t="s">
        <v>13</v>
      </c>
      <c r="C12" s="59">
        <v>5</v>
      </c>
      <c r="D12" s="10" t="s">
        <v>14</v>
      </c>
      <c r="E12" s="9"/>
      <c r="F12" s="9"/>
      <c r="G12" s="9"/>
      <c r="H12" s="26">
        <f>+IF(C12=4,1.15,1.3)</f>
        <v>1.3</v>
      </c>
      <c r="I12" s="9"/>
      <c r="J12" s="27" t="s">
        <v>15</v>
      </c>
      <c r="K12" s="21"/>
      <c r="L12" s="21"/>
      <c r="M12" s="21"/>
      <c r="N12" s="21"/>
      <c r="O12" s="21"/>
      <c r="P12" s="21"/>
      <c r="Q12" s="25"/>
    </row>
    <row r="13" spans="1:17" ht="13.5">
      <c r="A13" s="9"/>
      <c r="B13" s="28" t="s">
        <v>16</v>
      </c>
      <c r="C13" s="51"/>
      <c r="D13" s="9"/>
      <c r="E13" s="9"/>
      <c r="F13" s="9"/>
      <c r="G13" s="9" t="s">
        <v>17</v>
      </c>
      <c r="H13" s="29">
        <f>C7/H12</f>
        <v>4.615384615384615</v>
      </c>
      <c r="I13" s="9" t="s">
        <v>18</v>
      </c>
      <c r="J13" s="27" t="s">
        <v>19</v>
      </c>
      <c r="K13" s="21"/>
      <c r="L13" s="21"/>
      <c r="M13" s="21"/>
      <c r="N13" s="21"/>
      <c r="O13" s="21"/>
      <c r="P13" s="21"/>
      <c r="Q13" s="25"/>
    </row>
    <row r="14" spans="1:17" ht="13.5">
      <c r="A14" s="9"/>
      <c r="B14" s="28" t="s">
        <v>20</v>
      </c>
      <c r="C14" s="51"/>
      <c r="D14" s="9"/>
      <c r="E14" s="9"/>
      <c r="F14" s="9"/>
      <c r="G14" s="9"/>
      <c r="H14" s="30"/>
      <c r="I14" s="9"/>
      <c r="J14" s="27" t="s">
        <v>21</v>
      </c>
      <c r="K14" s="21"/>
      <c r="L14" s="21"/>
      <c r="M14" s="21"/>
      <c r="N14" s="21"/>
      <c r="O14" s="21"/>
      <c r="P14" s="21"/>
      <c r="Q14" s="25"/>
    </row>
    <row r="15" spans="1:17" ht="13.5">
      <c r="A15" s="9"/>
      <c r="B15" s="9"/>
      <c r="C15" s="44"/>
      <c r="D15" s="9"/>
      <c r="E15" s="9"/>
      <c r="F15" s="9"/>
      <c r="G15" s="9"/>
      <c r="H15" s="9"/>
      <c r="I15" s="9"/>
      <c r="J15" s="24" t="s">
        <v>22</v>
      </c>
      <c r="K15" s="21"/>
      <c r="L15" s="21"/>
      <c r="M15" s="21"/>
      <c r="N15" s="21"/>
      <c r="O15" s="21"/>
      <c r="P15" s="21"/>
      <c r="Q15" s="25"/>
    </row>
    <row r="16" spans="1:17" ht="14.25" thickBot="1">
      <c r="A16" s="10" t="s">
        <v>23</v>
      </c>
      <c r="B16" s="9"/>
      <c r="C16" s="44"/>
      <c r="D16" s="9"/>
      <c r="E16" s="9"/>
      <c r="F16" s="9"/>
      <c r="G16" s="9"/>
      <c r="H16" s="9"/>
      <c r="I16" s="9"/>
      <c r="J16" s="31" t="s">
        <v>24</v>
      </c>
      <c r="K16" s="15"/>
      <c r="L16" s="15"/>
      <c r="M16" s="15"/>
      <c r="N16" s="15"/>
      <c r="O16" s="15"/>
      <c r="P16" s="15"/>
      <c r="Q16" s="16"/>
    </row>
    <row r="17" spans="1:17" ht="13.5">
      <c r="A17" s="9"/>
      <c r="B17" s="9"/>
      <c r="C17" s="4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3.5">
      <c r="A18" s="9"/>
      <c r="B18" s="9" t="s">
        <v>25</v>
      </c>
      <c r="C18" s="44"/>
      <c r="D18" s="9"/>
      <c r="E18" s="9"/>
      <c r="F18" s="9"/>
      <c r="G18" s="9"/>
      <c r="H18" s="32">
        <f>1.2*(70*SQRT(SQRT(H13*H13*H13)))</f>
        <v>264.505806133744</v>
      </c>
      <c r="I18" s="9" t="s">
        <v>26</v>
      </c>
      <c r="J18" s="9"/>
      <c r="K18" s="9"/>
      <c r="L18" s="9"/>
      <c r="M18" s="10" t="s">
        <v>27</v>
      </c>
      <c r="N18" s="9"/>
      <c r="O18" s="9"/>
      <c r="P18" s="9"/>
      <c r="Q18" s="9"/>
    </row>
    <row r="19" spans="1:17" ht="14.25" thickBot="1">
      <c r="A19" s="9"/>
      <c r="B19" s="9"/>
      <c r="C19" s="44"/>
      <c r="D19" s="9"/>
      <c r="E19" s="9"/>
      <c r="F19" s="9"/>
      <c r="G19" s="33"/>
      <c r="H19" s="9"/>
      <c r="I19" s="9"/>
      <c r="J19" s="9"/>
      <c r="K19" s="9"/>
      <c r="L19" s="9"/>
      <c r="M19" s="34" t="s">
        <v>52</v>
      </c>
      <c r="N19" s="34" t="s">
        <v>53</v>
      </c>
      <c r="O19" s="34" t="s">
        <v>54</v>
      </c>
      <c r="P19" s="34" t="s">
        <v>30</v>
      </c>
      <c r="Q19" s="9"/>
    </row>
    <row r="20" spans="1:17" ht="14.25" thickBot="1">
      <c r="A20" s="9"/>
      <c r="B20" s="9" t="s">
        <v>32</v>
      </c>
      <c r="C20" s="44"/>
      <c r="D20" s="9"/>
      <c r="E20" s="9"/>
      <c r="F20" s="9"/>
      <c r="G20" s="35"/>
      <c r="H20" s="32">
        <f>0.8*(70*SQRT(SQRT(H13*H13*H13)))</f>
        <v>176.33720408916267</v>
      </c>
      <c r="I20" s="9" t="s">
        <v>26</v>
      </c>
      <c r="J20" s="9"/>
      <c r="K20" s="44"/>
      <c r="L20" s="44"/>
      <c r="M20" s="60">
        <v>180</v>
      </c>
      <c r="N20" s="61">
        <v>1240</v>
      </c>
      <c r="O20" s="61">
        <v>3780</v>
      </c>
      <c r="P20" s="62">
        <v>7510</v>
      </c>
      <c r="Q20" s="44"/>
    </row>
    <row r="21" spans="1:18" ht="13.5">
      <c r="A21" s="9"/>
      <c r="B21" s="9"/>
      <c r="C21" s="44"/>
      <c r="D21" s="9"/>
      <c r="E21" s="9"/>
      <c r="F21" s="9"/>
      <c r="G21" s="35"/>
      <c r="H21" s="36"/>
      <c r="I21" s="9"/>
      <c r="J21" s="9"/>
      <c r="K21" s="9"/>
      <c r="L21" s="9"/>
      <c r="M21" s="37"/>
      <c r="N21" s="37"/>
      <c r="O21" s="37"/>
      <c r="P21" s="37"/>
      <c r="Q21" s="9"/>
      <c r="R21" s="9"/>
    </row>
    <row r="22" spans="1:18" ht="13.5">
      <c r="A22" s="10" t="s">
        <v>33</v>
      </c>
      <c r="B22" s="9"/>
      <c r="C22" s="44"/>
      <c r="D22" s="9"/>
      <c r="E22" s="9"/>
      <c r="F22" s="9"/>
      <c r="G22" s="33"/>
      <c r="H22" s="9"/>
      <c r="I22" s="9"/>
      <c r="J22" s="9"/>
      <c r="K22" s="9"/>
      <c r="L22" s="9"/>
      <c r="M22" s="9"/>
      <c r="N22" s="10" t="s">
        <v>34</v>
      </c>
      <c r="O22" s="9"/>
      <c r="P22" s="9"/>
      <c r="Q22" s="9"/>
      <c r="R22" s="9"/>
    </row>
    <row r="23" spans="1:18" ht="13.5">
      <c r="A23" s="38"/>
      <c r="B23" s="9"/>
      <c r="C23" s="44"/>
      <c r="D23" s="9"/>
      <c r="E23" s="9"/>
      <c r="F23" s="9"/>
      <c r="G23" s="35"/>
      <c r="H23" s="30"/>
      <c r="I23" s="35"/>
      <c r="J23" s="35"/>
      <c r="K23" s="35"/>
      <c r="L23" s="36"/>
      <c r="M23" s="9"/>
      <c r="N23" s="34" t="s">
        <v>52</v>
      </c>
      <c r="O23" s="9"/>
      <c r="P23" s="9"/>
      <c r="Q23" s="9"/>
      <c r="R23" s="9"/>
    </row>
    <row r="24" spans="1:18" ht="13.5">
      <c r="A24" s="38" t="s">
        <v>35</v>
      </c>
      <c r="B24" s="9" t="s">
        <v>55</v>
      </c>
      <c r="C24" s="44"/>
      <c r="D24" s="9"/>
      <c r="E24" s="9">
        <v>116</v>
      </c>
      <c r="F24" s="9" t="s">
        <v>37</v>
      </c>
      <c r="G24" s="9" t="s">
        <v>38</v>
      </c>
      <c r="H24" s="29">
        <f>H20/E24</f>
        <v>1.5201483111134713</v>
      </c>
      <c r="I24" s="9" t="s">
        <v>39</v>
      </c>
      <c r="J24" s="9"/>
      <c r="K24" s="9" t="s">
        <v>40</v>
      </c>
      <c r="L24" s="32">
        <f>H24*156</f>
        <v>237.14313653370152</v>
      </c>
      <c r="M24" s="9" t="s">
        <v>56</v>
      </c>
      <c r="N24" s="39">
        <f>H24*M20</f>
        <v>273.62669600042483</v>
      </c>
      <c r="O24" s="9"/>
      <c r="P24" s="9"/>
      <c r="Q24" s="9"/>
      <c r="R24" s="9"/>
    </row>
    <row r="25" spans="1:18" ht="13.5">
      <c r="A25" s="38"/>
      <c r="B25" s="9"/>
      <c r="C25" s="44"/>
      <c r="D25" s="9"/>
      <c r="E25" s="9"/>
      <c r="F25" s="9"/>
      <c r="G25" s="35"/>
      <c r="H25" s="30"/>
      <c r="I25" s="35"/>
      <c r="J25" s="35"/>
      <c r="K25" s="35"/>
      <c r="L25" s="36"/>
      <c r="M25" s="9"/>
      <c r="N25" s="34" t="s">
        <v>53</v>
      </c>
      <c r="O25" s="34" t="s">
        <v>54</v>
      </c>
      <c r="P25" s="34" t="s">
        <v>30</v>
      </c>
      <c r="Q25" s="9"/>
      <c r="R25" s="9"/>
    </row>
    <row r="26" spans="1:18" ht="13.5">
      <c r="A26" s="38" t="s">
        <v>35</v>
      </c>
      <c r="B26" s="9" t="s">
        <v>57</v>
      </c>
      <c r="C26" s="44"/>
      <c r="D26" s="9"/>
      <c r="E26" s="9">
        <v>218</v>
      </c>
      <c r="F26" s="9" t="s">
        <v>37</v>
      </c>
      <c r="G26" s="9" t="s">
        <v>38</v>
      </c>
      <c r="H26" s="29">
        <f>H20/E26</f>
        <v>0.8088862572897371</v>
      </c>
      <c r="I26" s="9" t="s">
        <v>43</v>
      </c>
      <c r="J26" s="9"/>
      <c r="K26" s="9" t="s">
        <v>40</v>
      </c>
      <c r="L26" s="32">
        <f>H26*74</f>
        <v>59.85758303944054</v>
      </c>
      <c r="M26" s="9" t="s">
        <v>56</v>
      </c>
      <c r="N26" s="39">
        <f>L26*N20/500</f>
        <v>148.44680593781254</v>
      </c>
      <c r="O26" s="39">
        <f>L26*O20/1800</f>
        <v>125.70092438282514</v>
      </c>
      <c r="P26" s="39">
        <f>L26*P20/4500</f>
        <v>99.89565525026633</v>
      </c>
      <c r="Q26" s="9"/>
      <c r="R26" s="9"/>
    </row>
    <row r="27" spans="1:18" ht="13.5">
      <c r="A27" s="38"/>
      <c r="B27" s="9"/>
      <c r="C27" s="44"/>
      <c r="D27" s="9"/>
      <c r="E27" s="9"/>
      <c r="F27" s="9"/>
      <c r="G27" s="9"/>
      <c r="H27" s="30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3.5">
      <c r="A28" s="40"/>
      <c r="B28" s="41" t="s">
        <v>44</v>
      </c>
      <c r="C28" s="4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3.5">
      <c r="A29" s="9"/>
      <c r="B29" s="9"/>
      <c r="C29" s="4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3.5">
      <c r="A30" s="10" t="s">
        <v>45</v>
      </c>
      <c r="B30" s="9"/>
      <c r="C30" s="4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3.5">
      <c r="A31" s="10"/>
      <c r="B31" s="9"/>
      <c r="C31" s="4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3.5">
      <c r="A32" s="9"/>
      <c r="B32" s="9" t="s">
        <v>46</v>
      </c>
      <c r="C32" s="44"/>
      <c r="D32" s="9"/>
      <c r="E32" s="9"/>
      <c r="F32" s="9"/>
      <c r="G32" s="9"/>
      <c r="H32" s="42">
        <f>(C7-H13)*7700</f>
        <v>10661.538461538465</v>
      </c>
      <c r="I32" s="9" t="s">
        <v>37</v>
      </c>
      <c r="J32" s="9"/>
      <c r="K32" s="9"/>
      <c r="L32" s="9"/>
      <c r="M32" s="9"/>
      <c r="N32" s="9"/>
      <c r="O32" s="9"/>
      <c r="P32" s="9"/>
      <c r="Q32" s="9"/>
      <c r="R32" s="9"/>
    </row>
    <row r="33" spans="1:18" ht="13.5">
      <c r="A33" s="9"/>
      <c r="B33" s="9"/>
      <c r="C33" s="44"/>
      <c r="D33" s="9"/>
      <c r="E33" s="9"/>
      <c r="F33" s="9"/>
      <c r="G33" s="9"/>
      <c r="H33" s="10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3.5">
      <c r="A34" s="9"/>
      <c r="B34" s="9" t="s">
        <v>47</v>
      </c>
      <c r="C34" s="44"/>
      <c r="D34" s="9"/>
      <c r="E34" s="9"/>
      <c r="F34" s="9"/>
      <c r="G34" s="38" t="s">
        <v>58</v>
      </c>
      <c r="H34" s="42">
        <f>(H18-H20)</f>
        <v>88.16860204458132</v>
      </c>
      <c r="I34" s="9" t="s">
        <v>37</v>
      </c>
      <c r="J34" s="9"/>
      <c r="K34" s="9"/>
      <c r="L34" s="9"/>
      <c r="M34" s="9"/>
      <c r="N34" s="9"/>
      <c r="O34" s="9"/>
      <c r="P34" s="9"/>
      <c r="Q34" s="9"/>
      <c r="R34" s="9"/>
    </row>
    <row r="35" spans="1:18" ht="13.5">
      <c r="A35" s="9"/>
      <c r="B35" s="9"/>
      <c r="C35" s="4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3.5">
      <c r="A36" s="9"/>
      <c r="B36" s="9" t="s">
        <v>48</v>
      </c>
      <c r="C36" s="44"/>
      <c r="D36" s="9"/>
      <c r="E36" s="9"/>
      <c r="F36" s="9"/>
      <c r="G36" s="38" t="s">
        <v>58</v>
      </c>
      <c r="H36" s="42">
        <f>(H32/H34)</f>
        <v>120.92216746441771</v>
      </c>
      <c r="I36" s="9" t="s">
        <v>49</v>
      </c>
      <c r="J36" s="9"/>
      <c r="K36" s="9"/>
      <c r="L36" s="9"/>
      <c r="M36" s="9"/>
      <c r="N36" s="9"/>
      <c r="O36" s="9"/>
      <c r="P36" s="9"/>
      <c r="Q36" s="9"/>
      <c r="R36" s="9"/>
    </row>
    <row r="37" spans="1:18" ht="13.5">
      <c r="A37" s="9"/>
      <c r="B37" s="9"/>
      <c r="C37" s="4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4.25" thickBot="1">
      <c r="A38" s="9"/>
      <c r="B38" s="9"/>
      <c r="C38" s="44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3.5">
      <c r="A39" s="44"/>
      <c r="B39" s="52" t="s">
        <v>59</v>
      </c>
      <c r="C39" s="53" t="s">
        <v>59</v>
      </c>
      <c r="D39" s="63"/>
      <c r="E39" s="63"/>
      <c r="F39" s="63"/>
      <c r="G39" s="63"/>
      <c r="H39" s="64"/>
      <c r="I39" s="44"/>
      <c r="J39" s="9"/>
      <c r="K39" s="9"/>
      <c r="L39" s="9"/>
      <c r="M39" s="9"/>
      <c r="N39" s="9"/>
      <c r="O39" s="9"/>
      <c r="P39" s="9"/>
      <c r="Q39" s="9"/>
      <c r="R39" s="9"/>
    </row>
    <row r="40" spans="1:18" ht="13.5">
      <c r="A40" s="44"/>
      <c r="B40" s="54"/>
      <c r="C40" s="65"/>
      <c r="D40" s="65"/>
      <c r="E40" s="65"/>
      <c r="F40" s="65"/>
      <c r="G40" s="65"/>
      <c r="H40" s="66"/>
      <c r="I40" s="44"/>
      <c r="J40" s="9"/>
      <c r="K40" s="9"/>
      <c r="L40" s="9"/>
      <c r="M40" s="9"/>
      <c r="N40" s="9"/>
      <c r="O40" s="9"/>
      <c r="P40" s="9"/>
      <c r="Q40" s="9"/>
      <c r="R40" s="9"/>
    </row>
    <row r="41" spans="1:18" ht="13.5">
      <c r="A41" s="44"/>
      <c r="B41" s="54"/>
      <c r="C41" s="65"/>
      <c r="D41" s="65"/>
      <c r="E41" s="65"/>
      <c r="F41" s="65"/>
      <c r="G41" s="65"/>
      <c r="H41" s="66"/>
      <c r="I41" s="44"/>
      <c r="J41" s="9"/>
      <c r="K41" s="9"/>
      <c r="L41" s="9"/>
      <c r="M41" s="9"/>
      <c r="N41" s="9"/>
      <c r="O41" s="9"/>
      <c r="P41" s="9"/>
      <c r="Q41" s="9"/>
      <c r="R41" s="9"/>
    </row>
    <row r="42" spans="1:18" ht="13.5">
      <c r="A42" s="44"/>
      <c r="B42" s="54"/>
      <c r="C42" s="65"/>
      <c r="D42" s="65"/>
      <c r="E42" s="65"/>
      <c r="F42" s="65"/>
      <c r="G42" s="65"/>
      <c r="H42" s="66"/>
      <c r="I42" s="44"/>
      <c r="J42" s="9"/>
      <c r="K42" s="9"/>
      <c r="L42" s="9"/>
      <c r="M42" s="9"/>
      <c r="N42" s="9"/>
      <c r="O42" s="9"/>
      <c r="P42" s="9"/>
      <c r="Q42" s="9"/>
      <c r="R42" s="9"/>
    </row>
    <row r="43" spans="1:18" ht="14.25" thickBot="1">
      <c r="A43" s="44"/>
      <c r="B43" s="55"/>
      <c r="C43" s="67"/>
      <c r="D43" s="67"/>
      <c r="E43" s="67"/>
      <c r="F43" s="67"/>
      <c r="G43" s="67"/>
      <c r="H43" s="68"/>
      <c r="I43" s="44"/>
      <c r="J43" s="9"/>
      <c r="K43" s="9"/>
      <c r="L43" s="9"/>
      <c r="M43" s="9"/>
      <c r="N43" s="9"/>
      <c r="O43" s="9"/>
      <c r="P43" s="9"/>
      <c r="Q43" s="9"/>
      <c r="R43" s="9"/>
    </row>
    <row r="44" spans="1:18" ht="13.5">
      <c r="A44" s="44"/>
      <c r="B44" s="44"/>
      <c r="C44" s="44"/>
      <c r="D44" s="44"/>
      <c r="E44" s="44"/>
      <c r="F44" s="44"/>
      <c r="G44" s="44"/>
      <c r="H44" s="44"/>
      <c r="I44" s="44"/>
      <c r="J44" s="9"/>
      <c r="K44" s="9"/>
      <c r="L44" s="9"/>
      <c r="M44" s="9"/>
      <c r="N44" s="9"/>
      <c r="O44" s="9"/>
      <c r="P44" s="9"/>
      <c r="Q44" s="9"/>
      <c r="R44" s="9"/>
    </row>
    <row r="45" ht="13.5">
      <c r="P45" s="9">
        <v>2002.08</v>
      </c>
    </row>
  </sheetData>
  <sheetProtection password="C4AA" sheet="1" objects="1" scenarios="1"/>
  <printOptions/>
  <pageMargins left="0.2" right="0.2" top="0.39" bottom="0.23" header="0.2362204724409449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計算ﾌﾟﾛｸﾞﾗﾑ</dc:title>
  <dc:subject/>
  <dc:creator>Ｍｒ．ｋｉｎ</dc:creator>
  <cp:keywords/>
  <dc:description/>
  <cp:lastModifiedBy>ALVIS05</cp:lastModifiedBy>
  <cp:lastPrinted>2000-08-24T04:20:13Z</cp:lastPrinted>
  <dcterms:created xsi:type="dcterms:W3CDTF">2000-01-31T04:22:05Z</dcterms:created>
  <dcterms:modified xsi:type="dcterms:W3CDTF">2002-08-22T06:59:58Z</dcterms:modified>
  <cp:category/>
  <cp:version/>
  <cp:contentType/>
  <cp:contentStatus/>
</cp:coreProperties>
</file>